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 filterPrivacy="1" autoCompressPictures="0"/>
  <xr:revisionPtr revIDLastSave="0" documentId="13_ncr:1_{33037D74-8C94-8B40-89D4-90AA07F18538}" xr6:coauthVersionLast="47" xr6:coauthVersionMax="47" xr10:uidLastSave="{00000000-0000-0000-0000-000000000000}"/>
  <bookViews>
    <workbookView xWindow="1080" yWindow="500" windowWidth="28840" windowHeight="209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C13" i="1"/>
  <c r="G5" i="1"/>
  <c r="G7" i="1" s="1"/>
  <c r="G9" i="1" s="1"/>
  <c r="G11" i="1" s="1"/>
  <c r="G13" i="1" s="1"/>
  <c r="F4" i="1"/>
  <c r="F6" i="1" s="1"/>
  <c r="E5" i="1"/>
  <c r="D10" i="1"/>
  <c r="F8" i="1" s="1"/>
  <c r="D6" i="1"/>
  <c r="D12" i="1"/>
  <c r="D4" i="1"/>
  <c r="G17" i="1" s="1"/>
  <c r="B14" i="1"/>
  <c r="B8" i="1"/>
  <c r="B6" i="1"/>
  <c r="B2" i="1"/>
  <c r="F10" i="1" l="1"/>
  <c r="F16" i="1"/>
  <c r="D24" i="1"/>
  <c r="D8" i="1"/>
  <c r="D14" i="1" s="1"/>
  <c r="D17" i="1"/>
  <c r="B4" i="1"/>
  <c r="E7" i="1"/>
  <c r="E9" i="1" l="1"/>
  <c r="F20" i="1"/>
  <c r="B10" i="1"/>
  <c r="B12" i="1" s="1"/>
  <c r="B16" i="1" s="1"/>
  <c r="D20" i="1" s="1"/>
  <c r="G15" i="1"/>
  <c r="G19" i="1" s="1"/>
  <c r="G21" i="1" s="1"/>
</calcChain>
</file>

<file path=xl/sharedStrings.xml><?xml version="1.0" encoding="utf-8"?>
<sst xmlns="http://schemas.openxmlformats.org/spreadsheetml/2006/main" count="77" uniqueCount="69">
  <si>
    <t>DATI</t>
  </si>
  <si>
    <t>F max assiale (PMS)   (kN)</t>
  </si>
  <si>
    <t>F Q assiale (in quadrat. In fase di espans.)(N)</t>
  </si>
  <si>
    <t>omega (rad/s)</t>
  </si>
  <si>
    <t>pi greco</t>
  </si>
  <si>
    <t>F tot (PMS) (N)</t>
  </si>
  <si>
    <t>F max assiale (PMS)   (N)</t>
  </si>
  <si>
    <t>VERIFICA A CARICO DI PUNTA</t>
  </si>
  <si>
    <t>ASSE NEUTRO:     ASSE XX</t>
  </si>
  <si>
    <t>DIMENSIONI FUSTO BIELLA</t>
  </si>
  <si>
    <t>B (mm)</t>
  </si>
  <si>
    <t>H (mm)</t>
  </si>
  <si>
    <t>b (mm)</t>
  </si>
  <si>
    <t>h (mm)</t>
  </si>
  <si>
    <t>METODO DI EULERO</t>
  </si>
  <si>
    <t>LAMBDA  lim  (Eulero)</t>
  </si>
  <si>
    <t>k Eulero</t>
  </si>
  <si>
    <t>METODO DI RANKINE</t>
  </si>
  <si>
    <t>alfa (Rankine)</t>
  </si>
  <si>
    <t>ok se sigma è minore di sigma adm (Rankine)</t>
  </si>
  <si>
    <t>ASSE NEUTRO:     ASSE YY</t>
  </si>
  <si>
    <t>e (mm)</t>
  </si>
  <si>
    <t>LAMBDA Y</t>
  </si>
  <si>
    <t>VERIFICA A PRESSOFLESSIONE</t>
  </si>
  <si>
    <t>(VERIFICA AL COLPO DI FRUSTA)</t>
  </si>
  <si>
    <t>beta Q</t>
  </si>
  <si>
    <t>OK se sigma tot. max è minore di sigma adm a fatica</t>
  </si>
  <si>
    <t>c  (mm)</t>
  </si>
  <si>
    <t>mi = (l/r)</t>
  </si>
  <si>
    <t>F inerzia alternativa (PMS) (N)</t>
  </si>
  <si>
    <t>massa  totale inerzia alla traslazione (kg)</t>
  </si>
  <si>
    <t>massa totale inerzia alla rotazione (kg)</t>
  </si>
  <si>
    <t>LAMBDA x</t>
  </si>
  <si>
    <t>tangente beta Q</t>
  </si>
  <si>
    <t>coseno beta Q</t>
  </si>
  <si>
    <t>LEGENDA</t>
  </si>
  <si>
    <t>COLORE GIALLO: DATI DEL PROBLEMA</t>
  </si>
  <si>
    <t>COLORE MARRONE: RISULTATI FINALI</t>
  </si>
  <si>
    <t>Modulo di Young E     (N/mm^2)</t>
  </si>
  <si>
    <t>R p 0,2 ( = R eH)  (N/mm^2)</t>
  </si>
  <si>
    <t>sigma (N/mm^2)</t>
  </si>
  <si>
    <t>sigma adm Eulero (N/mm^2)</t>
  </si>
  <si>
    <t>sigma adm a fatica (N/mm^2)</t>
  </si>
  <si>
    <t>sigma adm (Rankine) (N/mm^2)</t>
  </si>
  <si>
    <t>sigma adm (Rankine)(N/mm^2)</t>
  </si>
  <si>
    <t>sigma N (compress.) (N/mm^2)</t>
  </si>
  <si>
    <t>sigma max (M f) (N/mm^2)</t>
  </si>
  <si>
    <t>sigma tot. max (N/mm^2)</t>
  </si>
  <si>
    <t>COLORE BLU: RISULTATI  PARZIALI</t>
  </si>
  <si>
    <t>lunghezza manovella   r (cm)</t>
  </si>
  <si>
    <t>velocità di rotazione n 1  (giri/min)</t>
  </si>
  <si>
    <t>lunghezza manovella   r (m)</t>
  </si>
  <si>
    <t xml:space="preserve"> accelerazione piede biella  a (PMS)  (m/s^2)</t>
  </si>
  <si>
    <t>momento d'inerzia  I x   (mm^4)</t>
  </si>
  <si>
    <t>raggio d'inerzia  i x  (mm)</t>
  </si>
  <si>
    <t>area fusto  A   (mm^2)</t>
  </si>
  <si>
    <t>momento d'inerzia  I y   (mm^4)</t>
  </si>
  <si>
    <t>raggio d'inerzia  i y  (mm)</t>
  </si>
  <si>
    <t>momento flettente massimo M f max   (Nmm)</t>
  </si>
  <si>
    <t>modulo di resistenza a flessione W f x     (mm^3)</t>
  </si>
  <si>
    <t>lunghezza libera d'infless.  L y (mm)</t>
  </si>
  <si>
    <t>lunghezza biella     L  (mm)</t>
  </si>
  <si>
    <t>lunghezza libera d'inflessione  L x (mm)</t>
  </si>
  <si>
    <t>ok se sigma è minore di sigma adm (Eulero)</t>
  </si>
  <si>
    <t>Se LAMBDA x  è maggiore di LAMBDA  lim (Eulero):</t>
  </si>
  <si>
    <t>lunghezza biella L  (cm)</t>
  </si>
  <si>
    <t>Se LAMBDA y è maggiore di LAMBDA lim (Eulero):</t>
  </si>
  <si>
    <t>OK se sigma è minore di sigma adm (Eulero)</t>
  </si>
  <si>
    <t>forza assiale biella in quadratura   F' Q  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</si>
</sst>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7" borderId="0" xfId="0" applyFill="1"/>
    <xf numFmtId="0" fontId="0" fillId="0" borderId="0" xfId="0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10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4" borderId="4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6" xfId="0" applyFill="1" applyBorder="1"/>
    <xf numFmtId="0" fontId="0" fillId="5" borderId="5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5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2034591</xdr:colOff>
      <xdr:row>32</xdr:row>
      <xdr:rowOff>1</xdr:rowOff>
    </xdr:from>
    <xdr:to>
      <xdr:col>6</xdr:col>
      <xdr:colOff>3491916</xdr:colOff>
      <xdr:row>35</xdr:row>
      <xdr:rowOff>20088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B89ADA15-67DF-C24F-9DBA-09E5AE3A3F78}"/>
            </a:ext>
          </a:extLst>
        </xdr:cNvPr>
        <xdr:cNvSpPr/>
      </xdr:nvSpPr>
      <xdr:spPr>
        <a:xfrm>
          <a:off x="19879387" y="6220409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7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topLeftCell="D1" zoomScale="98" zoomScaleNormal="98" zoomScalePageLayoutView="98" workbookViewId="0">
      <selection activeCell="F37" sqref="F37"/>
    </sheetView>
  </sheetViews>
  <sheetFormatPr baseColWidth="10" defaultColWidth="8.83203125" defaultRowHeight="15" x14ac:dyDescent="0.2"/>
  <cols>
    <col min="1" max="1" width="39.83203125" customWidth="1"/>
    <col min="2" max="2" width="39.33203125" customWidth="1"/>
    <col min="3" max="3" width="26.6640625" customWidth="1"/>
    <col min="4" max="4" width="45.83203125" customWidth="1"/>
    <col min="5" max="5" width="40.33203125" customWidth="1"/>
    <col min="6" max="6" width="42.1640625" customWidth="1"/>
    <col min="7" max="7" width="46" customWidth="1"/>
  </cols>
  <sheetData>
    <row r="1" spans="1:7" x14ac:dyDescent="0.2">
      <c r="A1" s="20" t="s">
        <v>0</v>
      </c>
      <c r="B1" s="7" t="s">
        <v>4</v>
      </c>
      <c r="C1" s="20" t="s">
        <v>9</v>
      </c>
      <c r="D1" s="27" t="s">
        <v>7</v>
      </c>
      <c r="E1" s="27" t="s">
        <v>7</v>
      </c>
      <c r="F1" s="19" t="s">
        <v>7</v>
      </c>
      <c r="G1" s="25" t="s">
        <v>23</v>
      </c>
    </row>
    <row r="2" spans="1:7" x14ac:dyDescent="0.2">
      <c r="A2" s="3" t="s">
        <v>50</v>
      </c>
      <c r="B2" s="8">
        <f>PI()</f>
        <v>3.1415926535897931</v>
      </c>
      <c r="C2" s="3" t="s">
        <v>10</v>
      </c>
      <c r="D2" s="21" t="s">
        <v>8</v>
      </c>
      <c r="E2" s="21" t="s">
        <v>8</v>
      </c>
      <c r="F2" s="21" t="s">
        <v>20</v>
      </c>
      <c r="G2" s="26"/>
    </row>
    <row r="3" spans="1:7" x14ac:dyDescent="0.2">
      <c r="A3" s="4">
        <v>2700</v>
      </c>
      <c r="B3" s="7" t="s">
        <v>3</v>
      </c>
      <c r="C3" s="6">
        <v>14</v>
      </c>
      <c r="D3" s="7" t="s">
        <v>53</v>
      </c>
      <c r="E3" s="13" t="s">
        <v>17</v>
      </c>
      <c r="F3" s="7" t="s">
        <v>56</v>
      </c>
      <c r="G3" s="18" t="s">
        <v>24</v>
      </c>
    </row>
    <row r="4" spans="1:7" x14ac:dyDescent="0.2">
      <c r="A4" s="5" t="s">
        <v>30</v>
      </c>
      <c r="B4" s="8">
        <f>2*B2*A3/60</f>
        <v>282.74333882308139</v>
      </c>
      <c r="C4" s="3" t="s">
        <v>11</v>
      </c>
      <c r="D4" s="8">
        <f>1/12*C3*POWER(C5,3)-2*1/12*C13*POWER(C7,3)</f>
        <v>8833.3333333333321</v>
      </c>
      <c r="E4" s="14" t="s">
        <v>42</v>
      </c>
      <c r="F4" s="8">
        <f>1/12*C7*POWER(C9,3)+2*1/12*C11*POWER(C3,3)</f>
        <v>2713.333333333333</v>
      </c>
      <c r="G4" s="7" t="s">
        <v>33</v>
      </c>
    </row>
    <row r="5" spans="1:7" x14ac:dyDescent="0.2">
      <c r="A5" s="4">
        <v>1.2</v>
      </c>
      <c r="B5" s="7" t="s">
        <v>28</v>
      </c>
      <c r="C5" s="6">
        <v>20</v>
      </c>
      <c r="D5" s="7" t="s">
        <v>55</v>
      </c>
      <c r="E5" s="8">
        <f>A17/4.5</f>
        <v>233.33333333333334</v>
      </c>
      <c r="F5" s="7" t="s">
        <v>57</v>
      </c>
      <c r="G5" s="8">
        <f>A11/A9</f>
        <v>0.2857142857142857</v>
      </c>
    </row>
    <row r="6" spans="1:7" x14ac:dyDescent="0.2">
      <c r="A6" s="5" t="s">
        <v>31</v>
      </c>
      <c r="B6" s="8">
        <f>A9/A11</f>
        <v>3.5</v>
      </c>
      <c r="C6" s="3" t="s">
        <v>13</v>
      </c>
      <c r="D6" s="8">
        <f>C3*C5-2*C13*C7</f>
        <v>220</v>
      </c>
      <c r="E6" s="7" t="s">
        <v>18</v>
      </c>
      <c r="F6" s="8">
        <f>SQRT(F4/D6)</f>
        <v>3.5118845842842461</v>
      </c>
      <c r="G6" s="7" t="s">
        <v>25</v>
      </c>
    </row>
    <row r="7" spans="1:7" x14ac:dyDescent="0.2">
      <c r="A7" s="6">
        <v>0.9</v>
      </c>
      <c r="B7" s="7" t="s">
        <v>51</v>
      </c>
      <c r="C7" s="6">
        <v>10</v>
      </c>
      <c r="D7" s="7" t="s">
        <v>54</v>
      </c>
      <c r="E7" s="8">
        <f>A17/POWER(B2,2)/A19</f>
        <v>5.1644292633230414E-4</v>
      </c>
      <c r="F7" s="7" t="s">
        <v>60</v>
      </c>
      <c r="G7" s="8">
        <f>ATAN(G5)</f>
        <v>0.27829965900511133</v>
      </c>
    </row>
    <row r="8" spans="1:7" x14ac:dyDescent="0.2">
      <c r="A8" s="3" t="s">
        <v>65</v>
      </c>
      <c r="B8" s="8">
        <f>A11/100</f>
        <v>0.1</v>
      </c>
      <c r="C8" s="3" t="s">
        <v>21</v>
      </c>
      <c r="D8" s="8">
        <f>SQRT(D4/D6)</f>
        <v>6.3365223231292376</v>
      </c>
      <c r="E8" s="11" t="s">
        <v>43</v>
      </c>
      <c r="F8" s="8">
        <f>0.7*D10</f>
        <v>244.99999999999997</v>
      </c>
      <c r="G8" s="7" t="s">
        <v>34</v>
      </c>
    </row>
    <row r="9" spans="1:7" x14ac:dyDescent="0.2">
      <c r="A9" s="6">
        <v>35</v>
      </c>
      <c r="B9" s="7" t="s">
        <v>52</v>
      </c>
      <c r="C9" s="6">
        <v>8</v>
      </c>
      <c r="D9" s="7" t="s">
        <v>61</v>
      </c>
      <c r="E9" s="15">
        <f>E5/(1+E7*POWER(D14,2))</f>
        <v>90.592436144777082</v>
      </c>
      <c r="F9" s="7" t="s">
        <v>22</v>
      </c>
      <c r="G9" s="8">
        <f>COS(G7)</f>
        <v>0.96152394764082316</v>
      </c>
    </row>
    <row r="10" spans="1:7" x14ac:dyDescent="0.2">
      <c r="A10" s="3" t="s">
        <v>49</v>
      </c>
      <c r="B10" s="8">
        <f>POWER(B4,2)*B8*(1+1/B6)</f>
        <v>10278.488011991631</v>
      </c>
      <c r="C10" s="3" t="s">
        <v>27</v>
      </c>
      <c r="D10" s="8">
        <f>A9*10</f>
        <v>350</v>
      </c>
      <c r="E10" s="20" t="s">
        <v>19</v>
      </c>
      <c r="F10" s="16">
        <f>F8/F6</f>
        <v>69.763112687808672</v>
      </c>
      <c r="G10" s="7" t="s">
        <v>68</v>
      </c>
    </row>
    <row r="11" spans="1:7" x14ac:dyDescent="0.2">
      <c r="A11" s="6">
        <v>10</v>
      </c>
      <c r="B11" s="7" t="s">
        <v>29</v>
      </c>
      <c r="C11" s="6">
        <f>(C5-C7)/2</f>
        <v>5</v>
      </c>
      <c r="D11" s="7" t="s">
        <v>62</v>
      </c>
      <c r="E11" s="2"/>
      <c r="F11" s="7" t="s">
        <v>66</v>
      </c>
      <c r="G11" s="8">
        <f>A15/G9</f>
        <v>7800.1177385148412</v>
      </c>
    </row>
    <row r="12" spans="1:7" x14ac:dyDescent="0.2">
      <c r="A12" s="3" t="s">
        <v>1</v>
      </c>
      <c r="B12" s="8">
        <f>A5*B10</f>
        <v>12334.185614389957</v>
      </c>
      <c r="C12" s="3" t="s">
        <v>12</v>
      </c>
      <c r="D12" s="8">
        <f>D10</f>
        <v>350</v>
      </c>
      <c r="F12" s="28" t="s">
        <v>14</v>
      </c>
      <c r="G12" s="7" t="s">
        <v>45</v>
      </c>
    </row>
    <row r="13" spans="1:7" x14ac:dyDescent="0.2">
      <c r="A13" s="6">
        <v>25</v>
      </c>
      <c r="B13" s="7" t="s">
        <v>6</v>
      </c>
      <c r="C13" s="4">
        <f>(C3-C9)/2</f>
        <v>3</v>
      </c>
      <c r="D13" s="7" t="s">
        <v>32</v>
      </c>
      <c r="F13" s="14" t="s">
        <v>16</v>
      </c>
      <c r="G13" s="8">
        <f>G11/D6</f>
        <v>35.455080629612915</v>
      </c>
    </row>
    <row r="14" spans="1:7" x14ac:dyDescent="0.2">
      <c r="A14" s="3" t="s">
        <v>2</v>
      </c>
      <c r="B14" s="8">
        <f>A13*1000</f>
        <v>25000</v>
      </c>
      <c r="D14" s="8">
        <f>D12/D8</f>
        <v>55.235345533692602</v>
      </c>
      <c r="F14" s="8">
        <v>5</v>
      </c>
      <c r="G14" s="10" t="s">
        <v>58</v>
      </c>
    </row>
    <row r="15" spans="1:7" x14ac:dyDescent="0.2">
      <c r="A15" s="6">
        <v>7500</v>
      </c>
      <c r="B15" s="7" t="s">
        <v>5</v>
      </c>
      <c r="D15" s="9" t="s">
        <v>14</v>
      </c>
      <c r="F15" s="11" t="s">
        <v>41</v>
      </c>
      <c r="G15" s="10">
        <f>0.064*A7*B4*B4*A11/100*A9/100*1000</f>
        <v>161166.6920280288</v>
      </c>
    </row>
    <row r="16" spans="1:7" x14ac:dyDescent="0.2">
      <c r="A16" s="3" t="s">
        <v>39</v>
      </c>
      <c r="B16" s="8">
        <f>B14-B12</f>
        <v>12665.814385610043</v>
      </c>
      <c r="D16" s="7" t="s">
        <v>15</v>
      </c>
      <c r="F16" s="15">
        <f>B2*B2*A19/F14/F10/F10</f>
        <v>83.549770645678862</v>
      </c>
      <c r="G16" s="7" t="s">
        <v>59</v>
      </c>
    </row>
    <row r="17" spans="1:7" x14ac:dyDescent="0.2">
      <c r="A17" s="6">
        <v>1050</v>
      </c>
      <c r="D17" s="8">
        <f>B2*SQRT(A19/A17)</f>
        <v>44.003663339105543</v>
      </c>
      <c r="F17" s="20" t="s">
        <v>67</v>
      </c>
      <c r="G17" s="8">
        <f>D4/C5*2</f>
        <v>883.33333333333326</v>
      </c>
    </row>
    <row r="18" spans="1:7" x14ac:dyDescent="0.2">
      <c r="A18" s="3" t="s">
        <v>38</v>
      </c>
      <c r="D18" s="20" t="s">
        <v>64</v>
      </c>
      <c r="F18" s="29" t="s">
        <v>17</v>
      </c>
      <c r="G18" s="7" t="s">
        <v>46</v>
      </c>
    </row>
    <row r="19" spans="1:7" x14ac:dyDescent="0.2">
      <c r="A19" s="6">
        <v>206000</v>
      </c>
      <c r="D19" s="7" t="s">
        <v>40</v>
      </c>
      <c r="F19" s="17" t="s">
        <v>44</v>
      </c>
      <c r="G19" s="8">
        <f>G15/G17</f>
        <v>182.45285889965527</v>
      </c>
    </row>
    <row r="20" spans="1:7" x14ac:dyDescent="0.2">
      <c r="A20" s="2"/>
      <c r="D20" s="8">
        <f>B16/D6</f>
        <v>57.571883570954739</v>
      </c>
      <c r="F20" s="15">
        <f>E5/(1+E7*POWER(F10,2))</f>
        <v>66.411043146487657</v>
      </c>
      <c r="G20" s="11" t="s">
        <v>47</v>
      </c>
    </row>
    <row r="21" spans="1:7" x14ac:dyDescent="0.2">
      <c r="A21" s="21" t="s">
        <v>35</v>
      </c>
      <c r="D21" s="7" t="s">
        <v>16</v>
      </c>
      <c r="F21" s="20" t="s">
        <v>19</v>
      </c>
      <c r="G21" s="12">
        <f>G13+G19</f>
        <v>217.90793952926819</v>
      </c>
    </row>
    <row r="22" spans="1:7" x14ac:dyDescent="0.2">
      <c r="A22" s="22" t="s">
        <v>36</v>
      </c>
      <c r="B22" s="1"/>
      <c r="D22" s="8">
        <v>5</v>
      </c>
      <c r="F22" s="2"/>
      <c r="G22" s="20" t="s">
        <v>26</v>
      </c>
    </row>
    <row r="23" spans="1:7" x14ac:dyDescent="0.2">
      <c r="A23" s="23" t="s">
        <v>48</v>
      </c>
      <c r="D23" s="11" t="s">
        <v>41</v>
      </c>
      <c r="F23" s="2"/>
      <c r="G23" s="2"/>
    </row>
    <row r="24" spans="1:7" x14ac:dyDescent="0.2">
      <c r="A24" s="24" t="s">
        <v>37</v>
      </c>
      <c r="D24" s="12">
        <f>POWER(B2,2)*A19/D22/POWER(D14,2)</f>
        <v>133.27933314915722</v>
      </c>
      <c r="F24" s="2"/>
      <c r="G24" s="2"/>
    </row>
    <row r="25" spans="1:7" x14ac:dyDescent="0.2">
      <c r="A25" s="2"/>
      <c r="D25" s="20" t="s">
        <v>63</v>
      </c>
      <c r="F25" s="2"/>
      <c r="G25" s="2"/>
    </row>
    <row r="26" spans="1:7" x14ac:dyDescent="0.2">
      <c r="A26" s="2"/>
      <c r="D26" s="2"/>
      <c r="G26" s="2"/>
    </row>
    <row r="27" spans="1:7" x14ac:dyDescent="0.2">
      <c r="D27" s="2"/>
      <c r="G27" s="2"/>
    </row>
    <row r="28" spans="1:7" x14ac:dyDescent="0.2">
      <c r="D28" s="2"/>
    </row>
    <row r="29" spans="1:7" x14ac:dyDescent="0.2">
      <c r="D29" s="2"/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2024-10-17T08:20:13Z</dcterms:modified>
</cp:coreProperties>
</file>