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7"/>
  <workbookPr filterPrivacy="1" autoCompressPictures="0"/>
  <xr:revisionPtr revIDLastSave="0" documentId="13_ncr:1_{80357525-801F-2B4E-B895-7847DC8D785E}" xr6:coauthVersionLast="47" xr6:coauthVersionMax="47" xr10:uidLastSave="{00000000-0000-0000-0000-000000000000}"/>
  <bookViews>
    <workbookView xWindow="2820" yWindow="500" windowWidth="31780" windowHeight="183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" l="1"/>
  <c r="B6" i="1" s="1"/>
  <c r="B8" i="1"/>
  <c r="B11" i="1"/>
  <c r="B13" i="1" s="1"/>
  <c r="B15" i="1" s="1"/>
  <c r="A24" i="1"/>
  <c r="D17" i="1"/>
  <c r="E8" i="1"/>
  <c r="E4" i="1"/>
  <c r="C16" i="1"/>
  <c r="C12" i="1"/>
  <c r="C10" i="1"/>
  <c r="C14" i="1"/>
  <c r="C18" i="1" l="1"/>
  <c r="C4" i="1"/>
  <c r="B9" i="1"/>
  <c r="B17" i="1" s="1"/>
  <c r="C6" i="1"/>
  <c r="D23" i="1"/>
  <c r="D25" i="1" s="1"/>
  <c r="C8" i="1" l="1"/>
  <c r="D4" i="1"/>
  <c r="D11" i="1" l="1"/>
  <c r="D8" i="1"/>
  <c r="D21" i="1"/>
  <c r="D6" i="1"/>
  <c r="E6" i="1"/>
  <c r="D15" i="1" l="1"/>
  <c r="D13" i="1"/>
</calcChain>
</file>

<file path=xl/sharedStrings.xml><?xml version="1.0" encoding="utf-8"?>
<sst xmlns="http://schemas.openxmlformats.org/spreadsheetml/2006/main" count="55" uniqueCount="55">
  <si>
    <t>angolo di pressione (theta) (°)</t>
  </si>
  <si>
    <t>Modulo UNI (mm)</t>
  </si>
  <si>
    <t>CALCOLO DEL MODULO  DELL'INGRANAGGIO</t>
  </si>
  <si>
    <t>VERIFICA A USURA</t>
  </si>
  <si>
    <t>DIMENSIONAMENTO MODULARE</t>
  </si>
  <si>
    <t>RUOTA DENTATA MOTRICE</t>
  </si>
  <si>
    <t>RUOTA DENTATA CONDOTTA</t>
  </si>
  <si>
    <t>w</t>
  </si>
  <si>
    <t>coseno di beta</t>
  </si>
  <si>
    <t>pi greco</t>
  </si>
  <si>
    <t>inclinazione dell'elica (beta) (°)</t>
  </si>
  <si>
    <t>sigma adm statico (MPa)</t>
  </si>
  <si>
    <t>rendimento (eta)</t>
  </si>
  <si>
    <t>rendimento (eta) (%)</t>
  </si>
  <si>
    <t>TIPO DI ACCIAIO</t>
  </si>
  <si>
    <t>Parametro 1</t>
  </si>
  <si>
    <t>Parametro 2</t>
  </si>
  <si>
    <t>LEGENDA</t>
  </si>
  <si>
    <t>IN GIALLO: DATI DEL PROBLEMA</t>
  </si>
  <si>
    <t>IN VERDE: DATI ASSEGNATI DAL PROGETTISTA</t>
  </si>
  <si>
    <t>PARAMETRI 1 E 2: ESERCIZIO RESO INDIVIDUALE</t>
  </si>
  <si>
    <r>
      <t>carico di snervam. (</t>
    </r>
    <r>
      <rPr>
        <i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eH) (MPa)</t>
    </r>
  </si>
  <si>
    <r>
      <t xml:space="preserve">rapporto </t>
    </r>
    <r>
      <rPr>
        <i/>
        <sz val="11"/>
        <color theme="1"/>
        <rFont val="Calibri"/>
        <family val="2"/>
        <scheme val="minor"/>
      </rPr>
      <t>HB</t>
    </r>
    <r>
      <rPr>
        <sz val="11"/>
        <color theme="1"/>
        <rFont val="Calibri"/>
        <family val="2"/>
        <scheme val="minor"/>
      </rPr>
      <t xml:space="preserve"> (MPa)</t>
    </r>
  </si>
  <si>
    <r>
      <t xml:space="preserve">ore previste di funzionamento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h</t>
    </r>
  </si>
  <si>
    <r>
      <t xml:space="preserve">rapporto di trasmissione del riduttore </t>
    </r>
    <r>
      <rPr>
        <i/>
        <sz val="11"/>
        <color theme="1"/>
        <rFont val="Calibri"/>
        <family val="2"/>
        <scheme val="minor"/>
      </rPr>
      <t>(i</t>
    </r>
    <r>
      <rPr>
        <sz val="11"/>
        <color theme="1"/>
        <rFont val="Calibri"/>
        <family val="2"/>
        <scheme val="minor"/>
      </rPr>
      <t>)</t>
    </r>
  </si>
  <si>
    <r>
      <t>potenza max sviluppata dal motore (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max) (kW)</t>
    </r>
  </si>
  <si>
    <r>
      <t>velocità di rotazione dell'albero motore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1) (rpm)</t>
    </r>
  </si>
  <si>
    <t>rapporto lambda</t>
  </si>
  <si>
    <t>coefficiente delta</t>
  </si>
  <si>
    <r>
      <t xml:space="preserve">velocità di rotazione dell'albero condotto 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2 (rpm)</t>
    </r>
  </si>
  <si>
    <t>angolo incl. elica (beta) (radianti)</t>
  </si>
  <si>
    <r>
      <t>Modulo normale (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n) (mm)</t>
    </r>
  </si>
  <si>
    <r>
      <t>numero di denti (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1)</t>
    </r>
  </si>
  <si>
    <r>
      <t>modulo frontale (</t>
    </r>
    <r>
      <rPr>
        <i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f) (mm)</t>
    </r>
  </si>
  <si>
    <r>
      <t>passo normale (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n) (mm)</t>
    </r>
  </si>
  <si>
    <r>
      <t>passo frontale (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f) (mm)</t>
    </r>
  </si>
  <si>
    <r>
      <t>addendum (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a) (mm)</t>
    </r>
  </si>
  <si>
    <r>
      <t>dedendum (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f) (mm)</t>
    </r>
  </si>
  <si>
    <r>
      <t>altezza radiale del dente (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) (mm)</t>
    </r>
  </si>
  <si>
    <r>
      <t>spessore assiale della ruota (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 (mm)</t>
    </r>
  </si>
  <si>
    <r>
      <t>lunghezza del dente (</t>
    </r>
    <r>
      <rPr>
        <i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') (mm)</t>
    </r>
  </si>
  <si>
    <r>
      <t>diametro primitivo 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1) (mm)</t>
    </r>
  </si>
  <si>
    <r>
      <t>diametro di testa 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t 1)(mm)</t>
    </r>
  </si>
  <si>
    <r>
      <t>diametro di piede 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 1)(mm)</t>
    </r>
  </si>
  <si>
    <r>
      <t>diametro primitivo 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2)(mm)</t>
    </r>
  </si>
  <si>
    <r>
      <t>diametro di testa 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t 2)(mm)</t>
    </r>
  </si>
  <si>
    <r>
      <t>diametro di piede (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p 2)(mm)</t>
    </r>
  </si>
  <si>
    <r>
      <t>numero di denti (</t>
    </r>
    <r>
      <rPr>
        <i/>
        <sz val="11"/>
        <color theme="1"/>
        <rFont val="Calibri"/>
        <family val="2"/>
        <scheme val="minor"/>
      </rPr>
      <t>z</t>
    </r>
    <r>
      <rPr>
        <sz val="11"/>
        <color theme="1"/>
        <rFont val="Calibri"/>
        <family val="2"/>
        <scheme val="minor"/>
      </rPr>
      <t xml:space="preserve"> 2)</t>
    </r>
  </si>
  <si>
    <r>
      <t>coefficiente d'attrito (</t>
    </r>
    <r>
      <rPr>
        <i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</si>
  <si>
    <r>
      <t>interasse (</t>
    </r>
    <r>
      <rPr>
        <i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 (mm)</t>
    </r>
  </si>
  <si>
    <r>
      <t>pressione specifica (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sp)(MPa)</t>
    </r>
  </si>
  <si>
    <r>
      <t>pressione specifica adm (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sp adm)(MPa)</t>
    </r>
  </si>
  <si>
    <r>
      <t>momento motore (</t>
    </r>
    <r>
      <rPr>
        <i/>
        <sz val="11"/>
        <rFont val="Calibri"/>
        <family val="2"/>
        <scheme val="minor"/>
      </rPr>
      <t>M</t>
    </r>
    <r>
      <rPr>
        <sz val="11"/>
        <rFont val="Calibri"/>
        <family val="2"/>
        <scheme val="minor"/>
      </rPr>
      <t xml:space="preserve"> 1) (Nm)</t>
    </r>
  </si>
  <si>
    <r>
      <t>momento motore (</t>
    </r>
    <r>
      <rPr>
        <i/>
        <sz val="11"/>
        <rFont val="Calibri"/>
        <family val="2"/>
        <scheme val="minor"/>
      </rPr>
      <t>M</t>
    </r>
    <r>
      <rPr>
        <sz val="11"/>
        <rFont val="Calibri"/>
        <family val="2"/>
        <scheme val="minor"/>
      </rPr>
      <t xml:space="preserve"> 1) (Nmm)</t>
    </r>
  </si>
  <si>
    <t>DIMENSIONAMENTO  DI  UN  INGRANAGGIO  CILINDRICO  A  DENTI ELICOIDALI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</si>
</sst>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0" fillId="10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1346200</xdr:colOff>
      <xdr:row>23</xdr:row>
      <xdr:rowOff>165100</xdr:rowOff>
    </xdr:from>
    <xdr:to>
      <xdr:col>5</xdr:col>
      <xdr:colOff>9525</xdr:colOff>
      <xdr:row>26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BE55695C-35AE-0145-A42C-79EC00358A1F}"/>
            </a:ext>
          </a:extLst>
        </xdr:cNvPr>
        <xdr:cNvSpPr/>
      </xdr:nvSpPr>
      <xdr:spPr>
        <a:xfrm>
          <a:off x="13106400" y="45593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15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E31" sqref="E31"/>
    </sheetView>
  </sheetViews>
  <sheetFormatPr baseColWidth="10" defaultColWidth="8.83203125" defaultRowHeight="15" x14ac:dyDescent="0.2"/>
  <cols>
    <col min="1" max="1" width="48.83203125" customWidth="1"/>
    <col min="2" max="2" width="44.5" customWidth="1"/>
    <col min="3" max="3" width="33.6640625" customWidth="1"/>
    <col min="4" max="4" width="27.33203125" customWidth="1"/>
    <col min="5" max="5" width="36.6640625" customWidth="1"/>
    <col min="6" max="6" width="35.83203125" customWidth="1"/>
    <col min="7" max="7" width="35" customWidth="1"/>
    <col min="8" max="8" width="28.5" customWidth="1"/>
    <col min="9" max="9" width="24.5" customWidth="1"/>
  </cols>
  <sheetData>
    <row r="1" spans="1:9" x14ac:dyDescent="0.2">
      <c r="A1" s="32"/>
      <c r="B1" s="32" t="s">
        <v>54</v>
      </c>
      <c r="C1" s="32"/>
      <c r="D1" s="32"/>
      <c r="E1" s="32"/>
      <c r="F1" s="4"/>
      <c r="G1" s="1"/>
      <c r="H1" s="6"/>
      <c r="I1" s="6"/>
    </row>
    <row r="2" spans="1:9" x14ac:dyDescent="0.2">
      <c r="A2" s="5" t="s">
        <v>14</v>
      </c>
      <c r="B2" s="2" t="s">
        <v>2</v>
      </c>
      <c r="C2" s="3" t="s">
        <v>4</v>
      </c>
      <c r="D2" s="2" t="s">
        <v>5</v>
      </c>
      <c r="E2" s="3" t="s">
        <v>3</v>
      </c>
      <c r="F2" s="1"/>
      <c r="G2" s="1"/>
      <c r="H2" s="6"/>
      <c r="I2" s="6"/>
    </row>
    <row r="3" spans="1:9" x14ac:dyDescent="0.2">
      <c r="A3" s="8" t="s">
        <v>21</v>
      </c>
      <c r="B3" s="25" t="s">
        <v>52</v>
      </c>
      <c r="C3" s="29" t="s">
        <v>33</v>
      </c>
      <c r="D3" s="29" t="s">
        <v>41</v>
      </c>
      <c r="E3" s="31" t="s">
        <v>7</v>
      </c>
      <c r="F3" s="6"/>
      <c r="G3" s="1"/>
      <c r="H3" s="6"/>
      <c r="I3" s="6"/>
    </row>
    <row r="4" spans="1:9" x14ac:dyDescent="0.2">
      <c r="A4" s="9">
        <v>300</v>
      </c>
      <c r="B4" s="26">
        <f>9549.3*A12/A14</f>
        <v>47.746499999999997</v>
      </c>
      <c r="C4" s="28">
        <f>B19/B15</f>
        <v>2.6604444311897804</v>
      </c>
      <c r="D4" s="28">
        <f>C4*B21</f>
        <v>37.246222036656924</v>
      </c>
      <c r="E4" s="28">
        <f>B21/D17</f>
        <v>0.33333333333333331</v>
      </c>
      <c r="F4" s="6"/>
      <c r="G4" s="1"/>
      <c r="H4" s="7"/>
      <c r="I4" s="7"/>
    </row>
    <row r="5" spans="1:9" x14ac:dyDescent="0.2">
      <c r="A5" s="8" t="s">
        <v>22</v>
      </c>
      <c r="B5" s="25" t="s">
        <v>53</v>
      </c>
      <c r="C5" s="29" t="s">
        <v>34</v>
      </c>
      <c r="D5" s="29" t="s">
        <v>42</v>
      </c>
      <c r="E5" s="29" t="s">
        <v>50</v>
      </c>
      <c r="F5" s="6"/>
      <c r="G5" s="1"/>
      <c r="H5" s="7"/>
      <c r="I5" s="7"/>
    </row>
    <row r="6" spans="1:9" x14ac:dyDescent="0.2">
      <c r="A6" s="9">
        <v>2600</v>
      </c>
      <c r="B6" s="26">
        <f>B4*1000</f>
        <v>47746.5</v>
      </c>
      <c r="C6" s="28">
        <f>B19*B11</f>
        <v>7.8539816339744828</v>
      </c>
      <c r="D6" s="28">
        <f>D4+2*C10</f>
        <v>42.246222036656924</v>
      </c>
      <c r="E6" s="28">
        <f>151*POWER((1.6*B6/C18/D4/D4)*(1+E4),0.5)*B15</f>
        <v>235.72387415421241</v>
      </c>
      <c r="F6" s="6"/>
      <c r="G6" s="1"/>
      <c r="H6" s="7"/>
      <c r="I6" s="7"/>
    </row>
    <row r="7" spans="1:9" x14ac:dyDescent="0.2">
      <c r="A7" s="8" t="s">
        <v>23</v>
      </c>
      <c r="B7" s="25" t="s">
        <v>11</v>
      </c>
      <c r="C7" s="29" t="s">
        <v>35</v>
      </c>
      <c r="D7" s="29" t="s">
        <v>43</v>
      </c>
      <c r="E7" s="29" t="s">
        <v>51</v>
      </c>
      <c r="F7" s="6"/>
      <c r="G7" s="1"/>
      <c r="H7" s="6"/>
      <c r="I7" s="7"/>
    </row>
    <row r="8" spans="1:9" x14ac:dyDescent="0.2">
      <c r="A8" s="9">
        <v>150000</v>
      </c>
      <c r="B8" s="26">
        <f>A4/1.5</f>
        <v>200</v>
      </c>
      <c r="C8" s="28">
        <f>C4*B11</f>
        <v>8.3580326803096892</v>
      </c>
      <c r="D8" s="28">
        <f>D4-2*C12</f>
        <v>30.996222036656924</v>
      </c>
      <c r="E8" s="28">
        <f>2.5*A6/POWER(A14*A8,(1/6))</f>
        <v>292.67333001885476</v>
      </c>
      <c r="F8" s="6"/>
      <c r="G8" s="6"/>
      <c r="H8" s="6"/>
      <c r="I8" s="7"/>
    </row>
    <row r="9" spans="1:9" x14ac:dyDescent="0.2">
      <c r="A9" s="8" t="s">
        <v>24</v>
      </c>
      <c r="B9" s="1">
        <f>A22*POWER(B6/A18/B8,0.4)*POWER(A14,0.2)</f>
        <v>2.4516653587822543</v>
      </c>
      <c r="C9" s="29" t="s">
        <v>36</v>
      </c>
      <c r="D9" s="2" t="s">
        <v>6</v>
      </c>
      <c r="E9" s="6"/>
      <c r="F9" s="6"/>
      <c r="G9" s="6"/>
      <c r="H9" s="6"/>
      <c r="I9" s="6"/>
    </row>
    <row r="10" spans="1:9" x14ac:dyDescent="0.2">
      <c r="A10" s="9">
        <v>3</v>
      </c>
      <c r="B10" s="29" t="s">
        <v>9</v>
      </c>
      <c r="C10" s="28">
        <f>B19</f>
        <v>2.5</v>
      </c>
      <c r="D10" s="29" t="s">
        <v>44</v>
      </c>
      <c r="E10" s="6"/>
      <c r="F10" s="6"/>
      <c r="G10" s="6"/>
      <c r="H10" s="6"/>
      <c r="I10" s="6"/>
    </row>
    <row r="11" spans="1:9" x14ac:dyDescent="0.2">
      <c r="A11" s="8" t="s">
        <v>25</v>
      </c>
      <c r="B11" s="28">
        <f>PI()</f>
        <v>3.1415926535897931</v>
      </c>
      <c r="C11" s="29" t="s">
        <v>37</v>
      </c>
      <c r="D11" s="28">
        <f>A10*D4</f>
        <v>111.73866610997078</v>
      </c>
      <c r="E11" s="6"/>
      <c r="F11" s="6"/>
      <c r="G11" s="7"/>
      <c r="H11" s="7"/>
      <c r="I11" s="7"/>
    </row>
    <row r="12" spans="1:9" x14ac:dyDescent="0.2">
      <c r="A12" s="9">
        <v>4</v>
      </c>
      <c r="B12" s="27" t="s">
        <v>30</v>
      </c>
      <c r="C12" s="28">
        <f>1.25*B19</f>
        <v>3.125</v>
      </c>
      <c r="D12" s="29" t="s">
        <v>45</v>
      </c>
      <c r="E12" s="6"/>
      <c r="F12" s="6"/>
      <c r="G12" s="6"/>
      <c r="H12" s="7"/>
      <c r="I12" s="7"/>
    </row>
    <row r="13" spans="1:9" x14ac:dyDescent="0.2">
      <c r="A13" s="8" t="s">
        <v>26</v>
      </c>
      <c r="B13" s="28">
        <f>A16*B11/180</f>
        <v>0.3490658503988659</v>
      </c>
      <c r="C13" s="29" t="s">
        <v>38</v>
      </c>
      <c r="D13" s="28">
        <f>D11+2*C10</f>
        <v>116.73866610997078</v>
      </c>
      <c r="E13" s="6"/>
      <c r="F13" s="6"/>
      <c r="G13" s="6"/>
      <c r="H13" s="7"/>
      <c r="I13" s="7"/>
    </row>
    <row r="14" spans="1:9" x14ac:dyDescent="0.2">
      <c r="A14" s="9">
        <v>800</v>
      </c>
      <c r="B14" s="29" t="s">
        <v>8</v>
      </c>
      <c r="C14" s="28">
        <f>C10+C12</f>
        <v>5.625</v>
      </c>
      <c r="D14" s="29" t="s">
        <v>46</v>
      </c>
      <c r="E14" s="6"/>
      <c r="F14" s="6"/>
      <c r="G14" s="6"/>
      <c r="H14" s="7"/>
      <c r="I14" s="7"/>
    </row>
    <row r="15" spans="1:9" x14ac:dyDescent="0.2">
      <c r="A15" s="8" t="s">
        <v>10</v>
      </c>
      <c r="B15" s="28">
        <f>COS(B13)</f>
        <v>0.93969262078590843</v>
      </c>
      <c r="C15" s="29" t="s">
        <v>39</v>
      </c>
      <c r="D15" s="28">
        <f>D11-2*C12</f>
        <v>105.48866610997078</v>
      </c>
      <c r="E15" s="6"/>
      <c r="F15" s="6"/>
      <c r="G15" s="6"/>
      <c r="H15" s="6"/>
      <c r="I15" s="7"/>
    </row>
    <row r="16" spans="1:9" x14ac:dyDescent="0.2">
      <c r="A16" s="9">
        <v>20</v>
      </c>
      <c r="B16" s="29" t="s">
        <v>31</v>
      </c>
      <c r="C16" s="28">
        <f>A18*B19</f>
        <v>25</v>
      </c>
      <c r="D16" s="29" t="s">
        <v>47</v>
      </c>
      <c r="E16" s="6"/>
      <c r="F16" s="6"/>
      <c r="G16" s="6"/>
      <c r="H16" s="6"/>
      <c r="I16" s="7"/>
    </row>
    <row r="17" spans="1:9" x14ac:dyDescent="0.2">
      <c r="A17" s="8" t="s">
        <v>27</v>
      </c>
      <c r="B17" s="28">
        <f>B9*POWER(B15,0.2)</f>
        <v>2.4213543700055626</v>
      </c>
      <c r="C17" s="29" t="s">
        <v>40</v>
      </c>
      <c r="D17" s="28">
        <f>B21*A10</f>
        <v>42</v>
      </c>
      <c r="E17" s="6"/>
      <c r="F17" s="6"/>
      <c r="G17" s="6"/>
      <c r="H17" s="6"/>
      <c r="I17" s="6"/>
    </row>
    <row r="18" spans="1:9" x14ac:dyDescent="0.2">
      <c r="A18" s="9">
        <v>10</v>
      </c>
      <c r="B18" s="12" t="s">
        <v>1</v>
      </c>
      <c r="C18" s="30">
        <f>C16/B15</f>
        <v>26.604444311897801</v>
      </c>
      <c r="D18" s="29" t="s">
        <v>48</v>
      </c>
      <c r="E18" s="6"/>
      <c r="F18" s="6"/>
      <c r="G18" s="6"/>
      <c r="H18" s="6"/>
      <c r="I18" s="6"/>
    </row>
    <row r="19" spans="1:9" x14ac:dyDescent="0.2">
      <c r="A19" s="8" t="s">
        <v>0</v>
      </c>
      <c r="B19" s="14">
        <v>2.5</v>
      </c>
      <c r="C19" s="1"/>
      <c r="D19" s="28">
        <v>7.0000000000000007E-2</v>
      </c>
      <c r="E19" s="6"/>
      <c r="F19" s="6"/>
      <c r="G19" s="6"/>
      <c r="H19" s="7"/>
      <c r="I19" s="7"/>
    </row>
    <row r="20" spans="1:9" x14ac:dyDescent="0.2">
      <c r="A20" s="9">
        <v>20</v>
      </c>
      <c r="B20" s="12" t="s">
        <v>32</v>
      </c>
      <c r="C20" s="1"/>
      <c r="D20" s="29" t="s">
        <v>49</v>
      </c>
      <c r="E20" s="6"/>
      <c r="F20" s="6"/>
      <c r="G20" s="7"/>
      <c r="H20" s="7"/>
      <c r="I20" s="7"/>
    </row>
    <row r="21" spans="1:9" x14ac:dyDescent="0.2">
      <c r="A21" s="10" t="s">
        <v>28</v>
      </c>
      <c r="B21" s="13">
        <v>14</v>
      </c>
      <c r="C21" s="1"/>
      <c r="D21" s="28">
        <f>(D4+D11)/2</f>
        <v>74.492444073313848</v>
      </c>
      <c r="E21" s="6"/>
      <c r="F21" s="7"/>
      <c r="G21" s="7"/>
      <c r="H21" s="7"/>
      <c r="I21" s="7"/>
    </row>
    <row r="22" spans="1:9" ht="16" thickBot="1" x14ac:dyDescent="0.25">
      <c r="A22" s="11">
        <v>0.18099999999999999</v>
      </c>
      <c r="B22" s="6"/>
      <c r="C22" s="1"/>
      <c r="D22" s="29" t="s">
        <v>12</v>
      </c>
      <c r="E22" s="6"/>
      <c r="F22" s="7"/>
      <c r="G22" s="7"/>
      <c r="H22" s="7"/>
      <c r="I22" s="7"/>
    </row>
    <row r="23" spans="1:9" x14ac:dyDescent="0.2">
      <c r="A23" s="17" t="s">
        <v>29</v>
      </c>
      <c r="B23" s="21" t="s">
        <v>17</v>
      </c>
      <c r="C23" s="1"/>
      <c r="D23" s="28">
        <f>1/(1+D19*B11*(1/B21+1/D17))</f>
        <v>0.97948569948141939</v>
      </c>
      <c r="E23" s="6"/>
      <c r="F23" s="7"/>
      <c r="G23" s="7"/>
      <c r="H23" s="7"/>
      <c r="I23" s="7"/>
    </row>
    <row r="24" spans="1:9" x14ac:dyDescent="0.2">
      <c r="A24" s="18">
        <f>A14/A10</f>
        <v>266.66666666666669</v>
      </c>
      <c r="B24" s="23" t="s">
        <v>18</v>
      </c>
      <c r="C24" s="1"/>
      <c r="D24" s="29" t="s">
        <v>13</v>
      </c>
      <c r="E24" s="6"/>
      <c r="F24" s="7"/>
      <c r="G24" s="7"/>
      <c r="H24" s="7"/>
      <c r="I24" s="7"/>
    </row>
    <row r="25" spans="1:9" x14ac:dyDescent="0.2">
      <c r="A25" s="19" t="s">
        <v>15</v>
      </c>
      <c r="B25" s="22" t="s">
        <v>19</v>
      </c>
      <c r="C25" s="1"/>
      <c r="D25" s="28">
        <f>D23*100</f>
        <v>97.948569948141937</v>
      </c>
      <c r="E25" s="6"/>
      <c r="F25" s="7"/>
      <c r="G25" s="7"/>
      <c r="H25" s="7"/>
      <c r="I25" s="7"/>
    </row>
    <row r="26" spans="1:9" ht="16" thickBot="1" x14ac:dyDescent="0.25">
      <c r="A26" s="20">
        <v>0</v>
      </c>
      <c r="B26" s="24" t="s">
        <v>20</v>
      </c>
      <c r="E26" s="7"/>
      <c r="F26" s="7"/>
      <c r="G26" s="7"/>
      <c r="H26" s="7"/>
      <c r="I26" s="7"/>
    </row>
    <row r="27" spans="1:9" x14ac:dyDescent="0.2">
      <c r="A27" s="15" t="s">
        <v>16</v>
      </c>
      <c r="E27" s="7"/>
      <c r="G27" s="7"/>
      <c r="H27" s="7"/>
      <c r="I27" s="7"/>
    </row>
    <row r="28" spans="1:9" x14ac:dyDescent="0.2">
      <c r="A28" s="16">
        <v>0</v>
      </c>
      <c r="E28" s="7"/>
      <c r="G28" s="7"/>
    </row>
    <row r="29" spans="1:9" x14ac:dyDescent="0.2">
      <c r="G29" s="7"/>
    </row>
    <row r="30" spans="1:9" x14ac:dyDescent="0.2">
      <c r="G30" s="7"/>
    </row>
    <row r="31" spans="1:9" x14ac:dyDescent="0.2">
      <c r="G31" s="7"/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2024-10-22T13:48:33Z</dcterms:modified>
</cp:coreProperties>
</file>